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09.08.23" sheetId="4" r:id="rId1"/>
    <sheet name="Лист1" sheetId="1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P18" i="4"/>
  <c r="K18"/>
  <c r="M18" s="1"/>
  <c r="H18"/>
  <c r="G18"/>
  <c r="I18" s="1"/>
  <c r="F18"/>
  <c r="F19"/>
  <c r="G19"/>
  <c r="H19"/>
  <c r="K19"/>
  <c r="M19" s="1"/>
  <c r="P19"/>
  <c r="I19" l="1"/>
  <c r="O19" s="1"/>
  <c r="R19" s="1"/>
  <c r="N18"/>
  <c r="O18"/>
  <c r="R18" s="1"/>
  <c r="G14"/>
  <c r="G15"/>
  <c r="G16"/>
  <c r="G17"/>
  <c r="G13"/>
  <c r="N19" l="1"/>
  <c r="P17"/>
  <c r="K17"/>
  <c r="M17" s="1"/>
  <c r="H17"/>
  <c r="F17"/>
  <c r="P16"/>
  <c r="K16"/>
  <c r="M16" s="1"/>
  <c r="H16"/>
  <c r="F16"/>
  <c r="P15"/>
  <c r="K15"/>
  <c r="M15" s="1"/>
  <c r="H15"/>
  <c r="F15"/>
  <c r="P14"/>
  <c r="K14"/>
  <c r="M14" s="1"/>
  <c r="H14"/>
  <c r="F14"/>
  <c r="I14" s="1"/>
  <c r="O14" s="1"/>
  <c r="P13"/>
  <c r="K13"/>
  <c r="M13" s="1"/>
  <c r="H13"/>
  <c r="E13"/>
  <c r="I13" s="1"/>
  <c r="O13" s="1"/>
  <c r="R13" s="1"/>
  <c r="O16" i="1"/>
  <c r="O17"/>
  <c r="O18"/>
  <c r="O19"/>
  <c r="O20"/>
  <c r="O15"/>
  <c r="N16"/>
  <c r="N17"/>
  <c r="N18"/>
  <c r="N19"/>
  <c r="N20"/>
  <c r="N15"/>
  <c r="Q16"/>
  <c r="Q17"/>
  <c r="Q18"/>
  <c r="Q19"/>
  <c r="Q20"/>
  <c r="I17" i="4" l="1"/>
  <c r="O17" s="1"/>
  <c r="R17" s="1"/>
  <c r="I16"/>
  <c r="O16" s="1"/>
  <c r="R16" s="1"/>
  <c r="I15"/>
  <c r="O15" s="1"/>
  <c r="R15" s="1"/>
  <c r="R14"/>
  <c r="N14"/>
  <c r="N13"/>
  <c r="N17"/>
  <c r="J16" i="1"/>
  <c r="L16" s="1"/>
  <c r="J17"/>
  <c r="L17" s="1"/>
  <c r="J18"/>
  <c r="L18" s="1"/>
  <c r="J19"/>
  <c r="L19" s="1"/>
  <c r="J20"/>
  <c r="L20" s="1"/>
  <c r="J15"/>
  <c r="L15" s="1"/>
  <c r="E15"/>
  <c r="G17"/>
  <c r="G18"/>
  <c r="G19"/>
  <c r="G20"/>
  <c r="F17"/>
  <c r="F18"/>
  <c r="F19"/>
  <c r="F20"/>
  <c r="H17"/>
  <c r="M17" s="1"/>
  <c r="H18"/>
  <c r="H19"/>
  <c r="M19" s="1"/>
  <c r="H20"/>
  <c r="G15"/>
  <c r="F16"/>
  <c r="G16"/>
  <c r="N16" i="4" l="1"/>
  <c r="N15"/>
  <c r="Q15" i="1"/>
  <c r="M20"/>
  <c r="M18"/>
  <c r="H15"/>
  <c r="M15" s="1"/>
  <c r="H16"/>
  <c r="M16" s="1"/>
</calcChain>
</file>

<file path=xl/comments1.xml><?xml version="1.0" encoding="utf-8"?>
<comments xmlns="http://schemas.openxmlformats.org/spreadsheetml/2006/main">
  <authors>
    <author>Автор</author>
  </authors>
  <commentList>
    <comment ref="H1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G1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<sst xmlns="http://schemas.openxmlformats.org/spreadsheetml/2006/main" count="72" uniqueCount="36">
  <si>
    <t>№ пп</t>
  </si>
  <si>
    <t>Воинское звание</t>
  </si>
  <si>
    <t>Рядовой</t>
  </si>
  <si>
    <t>Сержант</t>
  </si>
  <si>
    <t>Прапорщик</t>
  </si>
  <si>
    <t>Лейтенант</t>
  </si>
  <si>
    <t>Капитан</t>
  </si>
  <si>
    <t>Майор</t>
  </si>
  <si>
    <t>ВСЕГО</t>
  </si>
  <si>
    <t>в том числе</t>
  </si>
  <si>
    <t>Суточные</t>
  </si>
  <si>
    <t>ДД</t>
  </si>
  <si>
    <t>в период прохождения военной службы по контракту</t>
  </si>
  <si>
    <t>Военнослужащие по мобилизации, руб.</t>
  </si>
  <si>
    <t>Военнослужащие по контракту</t>
  </si>
  <si>
    <t>Премия</t>
  </si>
  <si>
    <t>50% доп</t>
  </si>
  <si>
    <t>Соц. выплата</t>
  </si>
  <si>
    <t>Средний размер денежного довольствия военнослужащих</t>
  </si>
  <si>
    <t>В период прохождения военной службы по контракту до убытия на СВО, руб.</t>
  </si>
  <si>
    <t>Оклад по в/зв</t>
  </si>
  <si>
    <t>Оклад по долж.</t>
  </si>
  <si>
    <t>Выслуга лет</t>
  </si>
  <si>
    <t>2 оклада по в/зв</t>
  </si>
  <si>
    <t>Соц. выплата с 01.04.</t>
  </si>
  <si>
    <t>1-4 т р</t>
  </si>
  <si>
    <t>Кроме того в период участия в СВО, руб.</t>
  </si>
  <si>
    <t>ИТОГО</t>
  </si>
  <si>
    <t>Денежное довольствие</t>
  </si>
  <si>
    <t>60% Должн. оклада</t>
  </si>
  <si>
    <t>60% сложность</t>
  </si>
  <si>
    <t>Подполковник</t>
  </si>
  <si>
    <t xml:space="preserve"> Средний размер денежного довольствия военнослужащих</t>
  </si>
  <si>
    <t>1.2.</t>
  </si>
  <si>
    <t>Денежное довольствие в период участия в СВО</t>
  </si>
  <si>
    <t>в период прохождения военной службы по контракту и в период участия в СВО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</si>
</sst>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3" fontId="5" fillId="2" borderId="14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/>
    <xf numFmtId="0" fontId="2" fillId="0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>
      <selection activeCell="A4" sqref="A4:R4"/>
    </sheetView>
  </sheetViews>
  <sheetFormatPr defaultRowHeight="14.4"/>
  <cols>
    <col min="1" max="1" width="4.33203125" customWidth="1"/>
    <col min="2" max="2" width="13.109375" customWidth="1"/>
    <col min="3" max="3" width="7" customWidth="1"/>
    <col min="4" max="4" width="7.109375" customWidth="1"/>
    <col min="5" max="5" width="6.5546875" customWidth="1"/>
    <col min="6" max="6" width="7.33203125" customWidth="1"/>
    <col min="7" max="7" width="8.109375" customWidth="1"/>
    <col min="8" max="8" width="7.109375" customWidth="1"/>
    <col min="9" max="9" width="8.21875" customWidth="1"/>
    <col min="10" max="10" width="8.109375" customWidth="1"/>
    <col min="11" max="11" width="9.44140625" customWidth="1"/>
    <col min="12" max="14" width="8.33203125" customWidth="1"/>
    <col min="15" max="15" width="9.33203125" customWidth="1"/>
    <col min="16" max="16" width="9.6640625" customWidth="1"/>
    <col min="17" max="17" width="8.5546875" customWidth="1"/>
    <col min="18" max="18" width="7.88671875" customWidth="1"/>
  </cols>
  <sheetData>
    <row r="1" spans="1:18" ht="31.8">
      <c r="B1" s="40" t="s">
        <v>33</v>
      </c>
      <c r="C1" s="64" t="s">
        <v>34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31.8">
      <c r="B2" s="40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20.25" customHeight="1">
      <c r="A3" s="46" t="s">
        <v>32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9.5" customHeight="1">
      <c r="A4" s="46" t="s">
        <v>35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1:18" ht="15" customHeight="1">
      <c r="A5" s="17"/>
      <c r="B5" s="17"/>
      <c r="C5" s="17"/>
      <c r="D5" s="17"/>
      <c r="E5" s="17"/>
      <c r="F5" s="17"/>
      <c r="G5" s="33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5" customHeight="1" thickBot="1">
      <c r="A6" s="17"/>
      <c r="B6" s="17"/>
      <c r="C6" s="17"/>
      <c r="D6" s="17"/>
      <c r="E6" s="17"/>
      <c r="F6" s="17"/>
      <c r="G6" s="33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9.5" customHeight="1">
      <c r="A7" s="47" t="s">
        <v>0</v>
      </c>
      <c r="B7" s="50" t="s">
        <v>1</v>
      </c>
      <c r="C7" s="53" t="s">
        <v>14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 t="s">
        <v>13</v>
      </c>
      <c r="P7" s="53"/>
      <c r="Q7" s="53"/>
      <c r="R7" s="54"/>
    </row>
    <row r="8" spans="1:18" ht="36.75" customHeight="1">
      <c r="A8" s="48"/>
      <c r="B8" s="51"/>
      <c r="C8" s="51" t="s">
        <v>19</v>
      </c>
      <c r="D8" s="51"/>
      <c r="E8" s="51"/>
      <c r="F8" s="51"/>
      <c r="G8" s="51"/>
      <c r="H8" s="51"/>
      <c r="I8" s="51"/>
      <c r="J8" s="51" t="s">
        <v>26</v>
      </c>
      <c r="K8" s="51"/>
      <c r="L8" s="51"/>
      <c r="M8" s="51"/>
      <c r="N8" s="51" t="s">
        <v>8</v>
      </c>
      <c r="O8" s="55"/>
      <c r="P8" s="55"/>
      <c r="Q8" s="55"/>
      <c r="R8" s="56"/>
    </row>
    <row r="9" spans="1:18" ht="15" customHeight="1">
      <c r="A9" s="48"/>
      <c r="B9" s="51"/>
      <c r="C9" s="42" t="s">
        <v>9</v>
      </c>
      <c r="D9" s="42"/>
      <c r="E9" s="42"/>
      <c r="F9" s="42"/>
      <c r="G9" s="42"/>
      <c r="H9" s="42"/>
      <c r="I9" s="42" t="s">
        <v>27</v>
      </c>
      <c r="J9" s="42" t="s">
        <v>9</v>
      </c>
      <c r="K9" s="42"/>
      <c r="L9" s="42"/>
      <c r="M9" s="42" t="s">
        <v>27</v>
      </c>
      <c r="N9" s="51"/>
      <c r="O9" s="42" t="s">
        <v>9</v>
      </c>
      <c r="P9" s="42"/>
      <c r="Q9" s="42"/>
      <c r="R9" s="44" t="s">
        <v>27</v>
      </c>
    </row>
    <row r="10" spans="1:18" ht="43.5" customHeight="1">
      <c r="A10" s="48"/>
      <c r="B10" s="51"/>
      <c r="C10" s="42" t="s">
        <v>20</v>
      </c>
      <c r="D10" s="42" t="s">
        <v>21</v>
      </c>
      <c r="E10" s="39" t="s">
        <v>16</v>
      </c>
      <c r="F10" s="10" t="s">
        <v>22</v>
      </c>
      <c r="G10" s="39" t="s">
        <v>30</v>
      </c>
      <c r="H10" s="10" t="s">
        <v>15</v>
      </c>
      <c r="I10" s="42"/>
      <c r="J10" s="42" t="s">
        <v>10</v>
      </c>
      <c r="K10" s="42" t="s">
        <v>23</v>
      </c>
      <c r="L10" s="42" t="s">
        <v>24</v>
      </c>
      <c r="M10" s="42"/>
      <c r="N10" s="51"/>
      <c r="O10" s="57" t="s">
        <v>28</v>
      </c>
      <c r="P10" s="58"/>
      <c r="Q10" s="42" t="s">
        <v>17</v>
      </c>
      <c r="R10" s="44"/>
    </row>
    <row r="11" spans="1:18" ht="21" thickBot="1">
      <c r="A11" s="49"/>
      <c r="B11" s="52"/>
      <c r="C11" s="43"/>
      <c r="D11" s="43"/>
      <c r="E11" s="24" t="s">
        <v>25</v>
      </c>
      <c r="F11" s="25">
        <v>0.1</v>
      </c>
      <c r="G11" s="25"/>
      <c r="H11" s="25">
        <v>0.25</v>
      </c>
      <c r="I11" s="43"/>
      <c r="J11" s="43"/>
      <c r="K11" s="43"/>
      <c r="L11" s="43"/>
      <c r="M11" s="43"/>
      <c r="N11" s="52"/>
      <c r="O11" s="24" t="s">
        <v>11</v>
      </c>
      <c r="P11" s="24" t="s">
        <v>29</v>
      </c>
      <c r="Q11" s="43"/>
      <c r="R11" s="45"/>
    </row>
    <row r="12" spans="1:18" ht="15" thickBot="1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3">
        <v>7</v>
      </c>
      <c r="H12" s="13">
        <v>8</v>
      </c>
      <c r="I12" s="13">
        <v>9</v>
      </c>
      <c r="J12" s="13">
        <v>10</v>
      </c>
      <c r="K12" s="13">
        <v>11</v>
      </c>
      <c r="L12" s="13">
        <v>12</v>
      </c>
      <c r="M12" s="13">
        <v>13</v>
      </c>
      <c r="N12" s="13">
        <v>14</v>
      </c>
      <c r="O12" s="13">
        <v>15</v>
      </c>
      <c r="P12" s="13">
        <v>16</v>
      </c>
      <c r="Q12" s="13">
        <v>17</v>
      </c>
      <c r="R12" s="14">
        <v>18</v>
      </c>
    </row>
    <row r="13" spans="1:18">
      <c r="A13" s="26">
        <v>1</v>
      </c>
      <c r="B13" s="27" t="s">
        <v>2</v>
      </c>
      <c r="C13" s="29">
        <v>6659</v>
      </c>
      <c r="D13" s="29">
        <v>14649</v>
      </c>
      <c r="E13" s="28">
        <f>D13/2</f>
        <v>7324.5</v>
      </c>
      <c r="F13" s="28"/>
      <c r="G13" s="28">
        <f>D13*60%</f>
        <v>8789.4</v>
      </c>
      <c r="H13" s="28">
        <f>(C13+D13)*25%</f>
        <v>5327</v>
      </c>
      <c r="I13" s="28">
        <f>SUM(C13+D13+E13+F13+G13+H13)</f>
        <v>42748.9</v>
      </c>
      <c r="J13" s="28">
        <v>127200</v>
      </c>
      <c r="K13" s="28">
        <f t="shared" ref="K13:K19" si="0">D13*2</f>
        <v>29298</v>
      </c>
      <c r="L13" s="28">
        <v>15000</v>
      </c>
      <c r="M13" s="29">
        <f>SUM(L13+K13+J13)</f>
        <v>171498</v>
      </c>
      <c r="N13" s="29">
        <f>SUM(I13+M13)</f>
        <v>214246.9</v>
      </c>
      <c r="O13" s="28">
        <f>I13-G13</f>
        <v>33959.5</v>
      </c>
      <c r="P13" s="28">
        <f>D13*0.6</f>
        <v>8789.4</v>
      </c>
      <c r="Q13" s="30">
        <v>158000</v>
      </c>
      <c r="R13" s="31">
        <f>O13+P13+Q13</f>
        <v>200748.9</v>
      </c>
    </row>
    <row r="14" spans="1:18">
      <c r="A14" s="4">
        <v>2</v>
      </c>
      <c r="B14" s="5" t="s">
        <v>3</v>
      </c>
      <c r="C14" s="18">
        <v>8657</v>
      </c>
      <c r="D14" s="18">
        <v>18645</v>
      </c>
      <c r="E14" s="6"/>
      <c r="F14" s="6">
        <f>(C14+D14)*10%</f>
        <v>2730.2000000000003</v>
      </c>
      <c r="G14" s="6">
        <f t="shared" ref="G14:G19" si="1">D14*60%</f>
        <v>11187</v>
      </c>
      <c r="H14" s="6">
        <f>(C14+D14)*25%</f>
        <v>6825.5</v>
      </c>
      <c r="I14" s="6">
        <f t="shared" ref="I14:I19" si="2">SUM(C14+D14+E14+F14+G14+H14)</f>
        <v>48044.7</v>
      </c>
      <c r="J14" s="6">
        <v>127200</v>
      </c>
      <c r="K14" s="6">
        <f t="shared" si="0"/>
        <v>37290</v>
      </c>
      <c r="L14" s="6">
        <v>15000</v>
      </c>
      <c r="M14" s="18">
        <f t="shared" ref="M14:M19" si="3">SUM(L14+K14+J14)</f>
        <v>179490</v>
      </c>
      <c r="N14" s="18">
        <f t="shared" ref="N14:N19" si="4">SUM(I14+M14)</f>
        <v>227534.7</v>
      </c>
      <c r="O14" s="6">
        <f t="shared" ref="O14:O19" si="5">I14-G14</f>
        <v>36857.699999999997</v>
      </c>
      <c r="P14" s="3">
        <f t="shared" ref="P14:P19" si="6">D14*0.6</f>
        <v>11187</v>
      </c>
      <c r="Q14" s="19">
        <v>158000</v>
      </c>
      <c r="R14" s="20">
        <f t="shared" ref="R14:R19" si="7">O14+P14+Q14</f>
        <v>206044.7</v>
      </c>
    </row>
    <row r="15" spans="1:18">
      <c r="A15" s="4">
        <v>3</v>
      </c>
      <c r="B15" s="5" t="s">
        <v>4</v>
      </c>
      <c r="C15" s="18">
        <v>10654</v>
      </c>
      <c r="D15" s="18">
        <v>22804</v>
      </c>
      <c r="E15" s="6"/>
      <c r="F15" s="6">
        <f t="shared" ref="F15:F19" si="8">(C15+D15)*10%</f>
        <v>3345.8</v>
      </c>
      <c r="G15" s="6">
        <f t="shared" si="1"/>
        <v>13682.4</v>
      </c>
      <c r="H15" s="6">
        <f t="shared" ref="H15:H19" si="9">(C15+D15)*25%</f>
        <v>8364.5</v>
      </c>
      <c r="I15" s="6">
        <f t="shared" si="2"/>
        <v>58850.700000000004</v>
      </c>
      <c r="J15" s="6">
        <v>127200</v>
      </c>
      <c r="K15" s="6">
        <f t="shared" si="0"/>
        <v>45608</v>
      </c>
      <c r="L15" s="6">
        <v>15000</v>
      </c>
      <c r="M15" s="18">
        <f t="shared" si="3"/>
        <v>187808</v>
      </c>
      <c r="N15" s="18">
        <f t="shared" si="4"/>
        <v>246658.7</v>
      </c>
      <c r="O15" s="6">
        <f t="shared" si="5"/>
        <v>45168.3</v>
      </c>
      <c r="P15" s="3">
        <f t="shared" si="6"/>
        <v>13682.4</v>
      </c>
      <c r="Q15" s="19">
        <v>158000</v>
      </c>
      <c r="R15" s="20">
        <f t="shared" si="7"/>
        <v>216850.7</v>
      </c>
    </row>
    <row r="16" spans="1:18">
      <c r="A16" s="4">
        <v>4</v>
      </c>
      <c r="B16" s="5" t="s">
        <v>5</v>
      </c>
      <c r="C16" s="18">
        <v>13318</v>
      </c>
      <c r="D16" s="18">
        <v>27298</v>
      </c>
      <c r="E16" s="6"/>
      <c r="F16" s="6">
        <f t="shared" si="8"/>
        <v>4061.6000000000004</v>
      </c>
      <c r="G16" s="6">
        <f t="shared" si="1"/>
        <v>16378.8</v>
      </c>
      <c r="H16" s="6">
        <f t="shared" si="9"/>
        <v>10154</v>
      </c>
      <c r="I16" s="6">
        <f t="shared" si="2"/>
        <v>71210.399999999994</v>
      </c>
      <c r="J16" s="6">
        <v>127200</v>
      </c>
      <c r="K16" s="6">
        <f t="shared" si="0"/>
        <v>54596</v>
      </c>
      <c r="L16" s="6">
        <v>15000</v>
      </c>
      <c r="M16" s="18">
        <f t="shared" si="3"/>
        <v>196796</v>
      </c>
      <c r="N16" s="18">
        <f t="shared" si="4"/>
        <v>268006.40000000002</v>
      </c>
      <c r="O16" s="3">
        <f t="shared" si="5"/>
        <v>54831.599999999991</v>
      </c>
      <c r="P16" s="3">
        <f t="shared" si="6"/>
        <v>16378.8</v>
      </c>
      <c r="Q16" s="19">
        <v>158000</v>
      </c>
      <c r="R16" s="20">
        <f t="shared" si="7"/>
        <v>229210.4</v>
      </c>
    </row>
    <row r="17" spans="1:18">
      <c r="A17" s="4">
        <v>5</v>
      </c>
      <c r="B17" s="5" t="s">
        <v>6</v>
      </c>
      <c r="C17" s="18">
        <v>14647</v>
      </c>
      <c r="D17" s="18">
        <v>29628</v>
      </c>
      <c r="E17" s="6"/>
      <c r="F17" s="6">
        <f t="shared" si="8"/>
        <v>4427.5</v>
      </c>
      <c r="G17" s="3">
        <f t="shared" si="1"/>
        <v>17776.8</v>
      </c>
      <c r="H17" s="3">
        <f t="shared" si="9"/>
        <v>11068.75</v>
      </c>
      <c r="I17" s="3">
        <f t="shared" si="2"/>
        <v>77548.05</v>
      </c>
      <c r="J17" s="6">
        <v>127200</v>
      </c>
      <c r="K17" s="6">
        <f t="shared" si="0"/>
        <v>59256</v>
      </c>
      <c r="L17" s="6">
        <v>15000</v>
      </c>
      <c r="M17" s="18">
        <f t="shared" si="3"/>
        <v>201456</v>
      </c>
      <c r="N17" s="18">
        <f t="shared" si="4"/>
        <v>279004.05</v>
      </c>
      <c r="O17" s="6">
        <f t="shared" si="5"/>
        <v>59771.25</v>
      </c>
      <c r="P17" s="3">
        <f t="shared" si="6"/>
        <v>17776.8</v>
      </c>
      <c r="Q17" s="19">
        <v>158000</v>
      </c>
      <c r="R17" s="20">
        <f t="shared" si="7"/>
        <v>235548.05</v>
      </c>
    </row>
    <row r="18" spans="1:18">
      <c r="A18" s="4">
        <v>6</v>
      </c>
      <c r="B18" s="5" t="s">
        <v>7</v>
      </c>
      <c r="C18" s="18">
        <v>15316</v>
      </c>
      <c r="D18" s="18">
        <v>32291</v>
      </c>
      <c r="E18" s="6"/>
      <c r="F18" s="6">
        <f t="shared" ref="F18" si="10">(C18+D18)*10%</f>
        <v>4760.7</v>
      </c>
      <c r="G18" s="6">
        <f t="shared" ref="G18" si="11">D18*60%</f>
        <v>19374.599999999999</v>
      </c>
      <c r="H18" s="6">
        <f t="shared" ref="H18" si="12">(C18+D18)*25%</f>
        <v>11901.75</v>
      </c>
      <c r="I18" s="6">
        <f t="shared" ref="I18" si="13">SUM(C18+D18+E18+F18+G18+H18)</f>
        <v>83644.049999999988</v>
      </c>
      <c r="J18" s="6">
        <v>127200</v>
      </c>
      <c r="K18" s="6">
        <f t="shared" ref="K18" si="14">D18*2</f>
        <v>64582</v>
      </c>
      <c r="L18" s="6">
        <v>15000</v>
      </c>
      <c r="M18" s="18">
        <f t="shared" ref="M18" si="15">SUM(L18+K18+J18)</f>
        <v>206782</v>
      </c>
      <c r="N18" s="18">
        <f t="shared" ref="N18" si="16">SUM(I18+M18)</f>
        <v>290426.05</v>
      </c>
      <c r="O18" s="6">
        <f t="shared" ref="O18" si="17">I18-G18</f>
        <v>64269.44999999999</v>
      </c>
      <c r="P18" s="6">
        <f t="shared" ref="P18" si="18">D18*0.6</f>
        <v>19374.599999999999</v>
      </c>
      <c r="Q18" s="19">
        <v>158000</v>
      </c>
      <c r="R18" s="20">
        <f t="shared" ref="R18" si="19">O18+P18+Q18</f>
        <v>241644.05</v>
      </c>
    </row>
    <row r="19" spans="1:18" ht="15" thickBot="1">
      <c r="A19" s="34">
        <v>7</v>
      </c>
      <c r="B19" s="35" t="s">
        <v>31</v>
      </c>
      <c r="C19" s="32">
        <v>15981</v>
      </c>
      <c r="D19" s="32">
        <v>34288</v>
      </c>
      <c r="E19" s="32"/>
      <c r="F19" s="32">
        <f t="shared" si="8"/>
        <v>5026.9000000000005</v>
      </c>
      <c r="G19" s="32">
        <f t="shared" si="1"/>
        <v>20572.8</v>
      </c>
      <c r="H19" s="32">
        <f t="shared" si="9"/>
        <v>12567.25</v>
      </c>
      <c r="I19" s="32">
        <f t="shared" si="2"/>
        <v>88435.95</v>
      </c>
      <c r="J19" s="32">
        <v>127200</v>
      </c>
      <c r="K19" s="32">
        <f t="shared" si="0"/>
        <v>68576</v>
      </c>
      <c r="L19" s="32">
        <v>15000</v>
      </c>
      <c r="M19" s="36">
        <f t="shared" si="3"/>
        <v>210776</v>
      </c>
      <c r="N19" s="36">
        <f t="shared" si="4"/>
        <v>299211.95</v>
      </c>
      <c r="O19" s="32">
        <f t="shared" si="5"/>
        <v>67863.149999999994</v>
      </c>
      <c r="P19" s="32">
        <f t="shared" si="6"/>
        <v>20572.8</v>
      </c>
      <c r="Q19" s="37">
        <v>158000</v>
      </c>
      <c r="R19" s="38">
        <f t="shared" si="7"/>
        <v>246435.95</v>
      </c>
    </row>
    <row r="20" spans="1:18" ht="17.399999999999999">
      <c r="A20" s="17"/>
    </row>
    <row r="21" spans="1:18" ht="21" customHeight="1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</row>
  </sheetData>
  <mergeCells count="24">
    <mergeCell ref="C1:R1"/>
    <mergeCell ref="A3:R3"/>
    <mergeCell ref="A4:R4"/>
    <mergeCell ref="A7:A11"/>
    <mergeCell ref="B7:B11"/>
    <mergeCell ref="C7:N7"/>
    <mergeCell ref="O7:R8"/>
    <mergeCell ref="C8:I8"/>
    <mergeCell ref="J8:M8"/>
    <mergeCell ref="N8:N11"/>
    <mergeCell ref="L10:L11"/>
    <mergeCell ref="O10:P10"/>
    <mergeCell ref="Q10:Q11"/>
    <mergeCell ref="B21:R21"/>
    <mergeCell ref="C9:H9"/>
    <mergeCell ref="I9:I11"/>
    <mergeCell ref="J9:L9"/>
    <mergeCell ref="M9:M11"/>
    <mergeCell ref="O9:Q9"/>
    <mergeCell ref="R9:R11"/>
    <mergeCell ref="C10:C11"/>
    <mergeCell ref="D10:D11"/>
    <mergeCell ref="J10:J11"/>
    <mergeCell ref="K10:K1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Q22"/>
  <sheetViews>
    <sheetView workbookViewId="0">
      <selection activeCell="B22" sqref="B22:Q22"/>
    </sheetView>
  </sheetViews>
  <sheetFormatPr defaultRowHeight="14.4"/>
  <cols>
    <col min="1" max="1" width="4.33203125" customWidth="1"/>
    <col min="2" max="2" width="10.5546875" customWidth="1"/>
    <col min="3" max="3" width="7" customWidth="1"/>
    <col min="4" max="4" width="7.109375" customWidth="1"/>
    <col min="5" max="5" width="6.5546875" customWidth="1"/>
    <col min="6" max="6" width="7.33203125" customWidth="1"/>
    <col min="7" max="7" width="7.44140625" customWidth="1"/>
    <col min="8" max="8" width="7.109375" customWidth="1"/>
    <col min="9" max="9" width="9.6640625" customWidth="1"/>
    <col min="10" max="10" width="9.44140625" customWidth="1"/>
    <col min="11" max="13" width="8.33203125" customWidth="1"/>
    <col min="14" max="14" width="9.33203125" customWidth="1"/>
    <col min="15" max="15" width="9.6640625" customWidth="1"/>
    <col min="16" max="16" width="10.5546875" customWidth="1"/>
    <col min="17" max="17" width="9.88671875" customWidth="1"/>
  </cols>
  <sheetData>
    <row r="4" spans="1:17" ht="20.25" customHeight="1">
      <c r="A4" s="46" t="s">
        <v>18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ht="19.5" customHeight="1">
      <c r="A5" s="46" t="s">
        <v>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ht="22.5" customHeight="1">
      <c r="A6" s="1"/>
      <c r="B6" s="1"/>
      <c r="C6" s="2"/>
      <c r="D6" s="2"/>
      <c r="E6" s="2"/>
      <c r="F6" s="2"/>
      <c r="G6" s="2"/>
      <c r="H6" s="2"/>
      <c r="I6" s="46"/>
      <c r="J6" s="46"/>
      <c r="K6" s="46"/>
      <c r="L6" s="46"/>
      <c r="M6" s="46"/>
      <c r="N6" s="46"/>
      <c r="O6" s="2"/>
      <c r="P6" s="1"/>
      <c r="Q6" s="1"/>
    </row>
    <row r="7" spans="1:17" ht="15" customHeight="1">
      <c r="A7" s="1"/>
      <c r="B7" s="1"/>
      <c r="C7" s="2"/>
      <c r="D7" s="2"/>
      <c r="E7" s="2"/>
      <c r="F7" s="2"/>
      <c r="G7" s="2"/>
      <c r="H7" s="2"/>
      <c r="I7" s="1"/>
      <c r="J7" s="1"/>
      <c r="K7" s="1"/>
      <c r="L7" s="2"/>
      <c r="M7" s="15"/>
      <c r="N7" s="1"/>
      <c r="O7" s="2"/>
      <c r="P7" s="1"/>
      <c r="Q7" s="1"/>
    </row>
    <row r="8" spans="1:17" ht="15" customHeight="1" thickBot="1">
      <c r="A8" s="1"/>
      <c r="B8" s="1"/>
      <c r="C8" s="2"/>
      <c r="D8" s="2"/>
      <c r="E8" s="2"/>
      <c r="F8" s="2"/>
      <c r="G8" s="2"/>
      <c r="H8" s="2"/>
      <c r="I8" s="1"/>
      <c r="J8" s="1"/>
      <c r="K8" s="1"/>
      <c r="L8" s="2"/>
      <c r="M8" s="15"/>
      <c r="N8" s="1"/>
      <c r="O8" s="2"/>
      <c r="P8" s="1"/>
      <c r="Q8" s="1"/>
    </row>
    <row r="9" spans="1:17" ht="19.5" customHeight="1">
      <c r="A9" s="47" t="s">
        <v>0</v>
      </c>
      <c r="B9" s="50" t="s">
        <v>1</v>
      </c>
      <c r="C9" s="53" t="s">
        <v>14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 t="s">
        <v>13</v>
      </c>
      <c r="O9" s="53"/>
      <c r="P9" s="53"/>
      <c r="Q9" s="54"/>
    </row>
    <row r="10" spans="1:17" ht="36.75" customHeight="1">
      <c r="A10" s="48"/>
      <c r="B10" s="51"/>
      <c r="C10" s="51" t="s">
        <v>19</v>
      </c>
      <c r="D10" s="51"/>
      <c r="E10" s="51"/>
      <c r="F10" s="51"/>
      <c r="G10" s="51"/>
      <c r="H10" s="51"/>
      <c r="I10" s="51" t="s">
        <v>26</v>
      </c>
      <c r="J10" s="51"/>
      <c r="K10" s="51"/>
      <c r="L10" s="51"/>
      <c r="M10" s="51" t="s">
        <v>8</v>
      </c>
      <c r="N10" s="55"/>
      <c r="O10" s="55"/>
      <c r="P10" s="55"/>
      <c r="Q10" s="56"/>
    </row>
    <row r="11" spans="1:17" ht="15" customHeight="1">
      <c r="A11" s="48"/>
      <c r="B11" s="51"/>
      <c r="C11" s="51" t="s">
        <v>9</v>
      </c>
      <c r="D11" s="51"/>
      <c r="E11" s="51"/>
      <c r="F11" s="51"/>
      <c r="G11" s="51"/>
      <c r="H11" s="51" t="s">
        <v>27</v>
      </c>
      <c r="I11" s="51" t="s">
        <v>9</v>
      </c>
      <c r="J11" s="51"/>
      <c r="K11" s="51"/>
      <c r="L11" s="51" t="s">
        <v>27</v>
      </c>
      <c r="M11" s="51"/>
      <c r="N11" s="51" t="s">
        <v>9</v>
      </c>
      <c r="O11" s="51"/>
      <c r="P11" s="51"/>
      <c r="Q11" s="59" t="s">
        <v>27</v>
      </c>
    </row>
    <row r="12" spans="1:17" ht="28.5" customHeight="1">
      <c r="A12" s="48"/>
      <c r="B12" s="51"/>
      <c r="C12" s="51" t="s">
        <v>20</v>
      </c>
      <c r="D12" s="51" t="s">
        <v>21</v>
      </c>
      <c r="E12" s="11" t="s">
        <v>16</v>
      </c>
      <c r="F12" s="10" t="s">
        <v>22</v>
      </c>
      <c r="G12" s="16" t="s">
        <v>15</v>
      </c>
      <c r="H12" s="51"/>
      <c r="I12" s="51" t="s">
        <v>10</v>
      </c>
      <c r="J12" s="51" t="s">
        <v>23</v>
      </c>
      <c r="K12" s="51" t="s">
        <v>24</v>
      </c>
      <c r="L12" s="51"/>
      <c r="M12" s="51"/>
      <c r="N12" s="61" t="s">
        <v>28</v>
      </c>
      <c r="O12" s="62"/>
      <c r="P12" s="51" t="s">
        <v>17</v>
      </c>
      <c r="Q12" s="59"/>
    </row>
    <row r="13" spans="1:17" ht="21" thickBot="1">
      <c r="A13" s="49"/>
      <c r="B13" s="52"/>
      <c r="C13" s="52"/>
      <c r="D13" s="52"/>
      <c r="E13" s="24" t="s">
        <v>25</v>
      </c>
      <c r="F13" s="25">
        <v>0.1</v>
      </c>
      <c r="G13" s="25">
        <v>0.25</v>
      </c>
      <c r="H13" s="52"/>
      <c r="I13" s="52"/>
      <c r="J13" s="52"/>
      <c r="K13" s="52"/>
      <c r="L13" s="52"/>
      <c r="M13" s="52"/>
      <c r="N13" s="24" t="s">
        <v>11</v>
      </c>
      <c r="O13" s="24" t="s">
        <v>29</v>
      </c>
      <c r="P13" s="52"/>
      <c r="Q13" s="60"/>
    </row>
    <row r="14" spans="1:17" ht="15" thickBot="1">
      <c r="A14" s="12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  <c r="P14" s="13">
        <v>16</v>
      </c>
      <c r="Q14" s="14">
        <v>17</v>
      </c>
    </row>
    <row r="15" spans="1:17">
      <c r="A15" s="26">
        <v>1</v>
      </c>
      <c r="B15" s="27" t="s">
        <v>2</v>
      </c>
      <c r="C15" s="28">
        <v>6026</v>
      </c>
      <c r="D15" s="28">
        <v>13255</v>
      </c>
      <c r="E15" s="28">
        <f>D15/2</f>
        <v>6627.5</v>
      </c>
      <c r="F15" s="28"/>
      <c r="G15" s="28">
        <f>(C15+D15)*25%</f>
        <v>4820.25</v>
      </c>
      <c r="H15" s="28">
        <f>C15+D15+G15+F15+E15</f>
        <v>30728.75</v>
      </c>
      <c r="I15" s="28">
        <v>127200</v>
      </c>
      <c r="J15" s="28">
        <f t="shared" ref="J15:J20" si="0">D15*2</f>
        <v>26510</v>
      </c>
      <c r="K15" s="28">
        <v>15000</v>
      </c>
      <c r="L15" s="29">
        <f>SUM(K15+J15+I15)</f>
        <v>168710</v>
      </c>
      <c r="M15" s="29">
        <f>SUM(H15+L15)</f>
        <v>199438.75</v>
      </c>
      <c r="N15" s="28">
        <f>H15</f>
        <v>30728.75</v>
      </c>
      <c r="O15" s="28">
        <f>D15*0.6</f>
        <v>7953</v>
      </c>
      <c r="P15" s="30">
        <v>158000</v>
      </c>
      <c r="Q15" s="31">
        <f t="shared" ref="Q15:Q20" si="1">N15+O15+P15</f>
        <v>196681.75</v>
      </c>
    </row>
    <row r="16" spans="1:17">
      <c r="A16" s="4">
        <v>2</v>
      </c>
      <c r="B16" s="5" t="s">
        <v>3</v>
      </c>
      <c r="C16" s="6">
        <v>7834</v>
      </c>
      <c r="D16" s="6">
        <v>19280</v>
      </c>
      <c r="E16" s="6"/>
      <c r="F16" s="6">
        <f>(C16+D16)*10%</f>
        <v>2711.4</v>
      </c>
      <c r="G16" s="6">
        <f>(C16+D16)*25%</f>
        <v>6778.5</v>
      </c>
      <c r="H16" s="6">
        <f>C16+D16+G16+F16</f>
        <v>36603.9</v>
      </c>
      <c r="I16" s="6">
        <v>127200</v>
      </c>
      <c r="J16" s="6">
        <f t="shared" si="0"/>
        <v>38560</v>
      </c>
      <c r="K16" s="6">
        <v>15000</v>
      </c>
      <c r="L16" s="18">
        <f t="shared" ref="L16:L20" si="2">SUM(K16+J16+I16)</f>
        <v>180760</v>
      </c>
      <c r="M16" s="18">
        <f t="shared" ref="M16:M20" si="3">SUM(H16+L16)</f>
        <v>217363.9</v>
      </c>
      <c r="N16" s="3">
        <f t="shared" ref="N16:N20" si="4">H16</f>
        <v>36603.9</v>
      </c>
      <c r="O16" s="3">
        <f t="shared" ref="O16:O20" si="5">D16*0.6</f>
        <v>11568</v>
      </c>
      <c r="P16" s="19">
        <v>158000</v>
      </c>
      <c r="Q16" s="20">
        <f t="shared" si="1"/>
        <v>206171.9</v>
      </c>
    </row>
    <row r="17" spans="1:17">
      <c r="A17" s="4">
        <v>3</v>
      </c>
      <c r="B17" s="5" t="s">
        <v>4</v>
      </c>
      <c r="C17" s="6">
        <v>9641</v>
      </c>
      <c r="D17" s="6">
        <v>21690</v>
      </c>
      <c r="E17" s="6"/>
      <c r="F17" s="6">
        <f t="shared" ref="F17:F20" si="6">(C17+D17)*10%</f>
        <v>3133.1000000000004</v>
      </c>
      <c r="G17" s="6">
        <f t="shared" ref="G17:G20" si="7">(C17+D17)*25%</f>
        <v>7832.75</v>
      </c>
      <c r="H17" s="6">
        <f>C17+D17+G17+F17</f>
        <v>42296.85</v>
      </c>
      <c r="I17" s="6">
        <v>127200</v>
      </c>
      <c r="J17" s="6">
        <f t="shared" si="0"/>
        <v>43380</v>
      </c>
      <c r="K17" s="6">
        <v>15000</v>
      </c>
      <c r="L17" s="18">
        <f t="shared" si="2"/>
        <v>185580</v>
      </c>
      <c r="M17" s="18">
        <f t="shared" si="3"/>
        <v>227876.85</v>
      </c>
      <c r="N17" s="3">
        <f t="shared" si="4"/>
        <v>42296.85</v>
      </c>
      <c r="O17" s="3">
        <f t="shared" si="5"/>
        <v>13014</v>
      </c>
      <c r="P17" s="19">
        <v>158000</v>
      </c>
      <c r="Q17" s="20">
        <f t="shared" si="1"/>
        <v>213310.85</v>
      </c>
    </row>
    <row r="18" spans="1:17">
      <c r="A18" s="4">
        <v>4</v>
      </c>
      <c r="B18" s="5" t="s">
        <v>5</v>
      </c>
      <c r="C18" s="6">
        <v>12051</v>
      </c>
      <c r="D18" s="6">
        <v>24100</v>
      </c>
      <c r="E18" s="6"/>
      <c r="F18" s="6">
        <f t="shared" si="6"/>
        <v>3615.1000000000004</v>
      </c>
      <c r="G18" s="6">
        <f t="shared" si="7"/>
        <v>9037.75</v>
      </c>
      <c r="H18" s="6">
        <f>C18+D18+G18+F18</f>
        <v>48803.85</v>
      </c>
      <c r="I18" s="6">
        <v>127200</v>
      </c>
      <c r="J18" s="6">
        <f t="shared" si="0"/>
        <v>48200</v>
      </c>
      <c r="K18" s="6">
        <v>15000</v>
      </c>
      <c r="L18" s="18">
        <f t="shared" si="2"/>
        <v>190400</v>
      </c>
      <c r="M18" s="18">
        <f t="shared" si="3"/>
        <v>239203.85</v>
      </c>
      <c r="N18" s="3">
        <f t="shared" si="4"/>
        <v>48803.85</v>
      </c>
      <c r="O18" s="3">
        <f t="shared" si="5"/>
        <v>14460</v>
      </c>
      <c r="P18" s="19">
        <v>158000</v>
      </c>
      <c r="Q18" s="20">
        <f t="shared" si="1"/>
        <v>221263.85</v>
      </c>
    </row>
    <row r="19" spans="1:17">
      <c r="A19" s="4">
        <v>5</v>
      </c>
      <c r="B19" s="5" t="s">
        <v>6</v>
      </c>
      <c r="C19" s="6">
        <v>13255</v>
      </c>
      <c r="D19" s="6">
        <v>26510</v>
      </c>
      <c r="E19" s="6"/>
      <c r="F19" s="6">
        <f t="shared" si="6"/>
        <v>3976.5</v>
      </c>
      <c r="G19" s="6">
        <f t="shared" si="7"/>
        <v>9941.25</v>
      </c>
      <c r="H19" s="6">
        <f>C19+D19+G19+F19</f>
        <v>53682.75</v>
      </c>
      <c r="I19" s="6">
        <v>127200</v>
      </c>
      <c r="J19" s="6">
        <f t="shared" si="0"/>
        <v>53020</v>
      </c>
      <c r="K19" s="6">
        <v>15000</v>
      </c>
      <c r="L19" s="18">
        <f t="shared" si="2"/>
        <v>195220</v>
      </c>
      <c r="M19" s="18">
        <f t="shared" si="3"/>
        <v>248902.75</v>
      </c>
      <c r="N19" s="3">
        <f t="shared" si="4"/>
        <v>53682.75</v>
      </c>
      <c r="O19" s="3">
        <f t="shared" si="5"/>
        <v>15906</v>
      </c>
      <c r="P19" s="19">
        <v>158000</v>
      </c>
      <c r="Q19" s="20">
        <f t="shared" si="1"/>
        <v>227588.75</v>
      </c>
    </row>
    <row r="20" spans="1:17" ht="15" thickBot="1">
      <c r="A20" s="7">
        <v>6</v>
      </c>
      <c r="B20" s="8" t="s">
        <v>7</v>
      </c>
      <c r="C20" s="9">
        <v>13859</v>
      </c>
      <c r="D20" s="9">
        <v>27715</v>
      </c>
      <c r="E20" s="9"/>
      <c r="F20" s="9">
        <f t="shared" si="6"/>
        <v>4157.4000000000005</v>
      </c>
      <c r="G20" s="9">
        <f t="shared" si="7"/>
        <v>10393.5</v>
      </c>
      <c r="H20" s="9">
        <f>C20+D20+G20+F20</f>
        <v>56124.9</v>
      </c>
      <c r="I20" s="9">
        <v>127200</v>
      </c>
      <c r="J20" s="9">
        <f t="shared" si="0"/>
        <v>55430</v>
      </c>
      <c r="K20" s="9">
        <v>15000</v>
      </c>
      <c r="L20" s="21">
        <f t="shared" si="2"/>
        <v>197630</v>
      </c>
      <c r="M20" s="21">
        <f t="shared" si="3"/>
        <v>253754.9</v>
      </c>
      <c r="N20" s="32">
        <f t="shared" si="4"/>
        <v>56124.9</v>
      </c>
      <c r="O20" s="32">
        <f t="shared" si="5"/>
        <v>16629</v>
      </c>
      <c r="P20" s="22">
        <v>158000</v>
      </c>
      <c r="Q20" s="23">
        <f t="shared" si="1"/>
        <v>230753.9</v>
      </c>
    </row>
    <row r="21" spans="1:17" ht="17.399999999999999">
      <c r="A21" s="1"/>
    </row>
    <row r="22" spans="1:17" ht="21" customHeight="1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</sheetData>
  <mergeCells count="24">
    <mergeCell ref="A4:Q4"/>
    <mergeCell ref="I6:N6"/>
    <mergeCell ref="I11:K11"/>
    <mergeCell ref="I10:L10"/>
    <mergeCell ref="N9:Q10"/>
    <mergeCell ref="C9:M9"/>
    <mergeCell ref="M10:M13"/>
    <mergeCell ref="A5:Q5"/>
    <mergeCell ref="N12:O12"/>
    <mergeCell ref="A9:A13"/>
    <mergeCell ref="B9:B13"/>
    <mergeCell ref="H11:H13"/>
    <mergeCell ref="C12:C13"/>
    <mergeCell ref="D12:D13"/>
    <mergeCell ref="L11:L13"/>
    <mergeCell ref="I12:I13"/>
    <mergeCell ref="C11:G11"/>
    <mergeCell ref="C10:H10"/>
    <mergeCell ref="B22:Q22"/>
    <mergeCell ref="J12:J13"/>
    <mergeCell ref="K12:K13"/>
    <mergeCell ref="N11:P11"/>
    <mergeCell ref="Q11:Q13"/>
    <mergeCell ref="P12:P13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1" sqref="J31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09.08.23</vt:lpstr>
      <vt:lpstr>Лист1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2023-09-13T08:33:14Z</dcterms:modified>
</cp:coreProperties>
</file>